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33480" yWindow="-4920" windowWidth="25600" windowHeight="14520"/>
  </bookViews>
  <sheets>
    <sheet name="C-150 Wt and Balance" sheetId="5" r:id="rId1"/>
    <sheet name="WEIGHT &amp; BALANCE" sheetId="1" r:id="rId2"/>
    <sheet name="Sheet1" sheetId="6" r:id="rId3"/>
  </sheets>
  <definedNames>
    <definedName name="_xlnm.Print_Area" localSheetId="0">'C-150 Wt and Balance'!$A$1:$N$52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F9" i="5"/>
  <c r="F11" i="5"/>
  <c r="F13" i="5"/>
  <c r="F15" i="5"/>
  <c r="D9" i="5"/>
  <c r="D11" i="5"/>
  <c r="D13" i="5"/>
  <c r="D15" i="5"/>
  <c r="C19" i="5"/>
  <c r="C18" i="5"/>
  <c r="C26" i="5"/>
  <c r="F14" i="5"/>
  <c r="F7" i="5"/>
  <c r="F6" i="5"/>
  <c r="F10" i="5"/>
  <c r="E11" i="5"/>
  <c r="J5" i="5"/>
  <c r="C10" i="5"/>
  <c r="F8" i="5"/>
  <c r="C6" i="1"/>
  <c r="C14" i="1"/>
  <c r="C16" i="1"/>
  <c r="E19" i="1"/>
  <c r="E17" i="1"/>
  <c r="E15" i="1"/>
  <c r="E8" i="1"/>
  <c r="E9" i="1"/>
  <c r="E10" i="1"/>
  <c r="E11" i="1"/>
  <c r="E12" i="1"/>
  <c r="E13" i="1"/>
  <c r="E7" i="1"/>
  <c r="C18" i="1"/>
  <c r="C20" i="1"/>
  <c r="E14" i="1"/>
  <c r="D14" i="1"/>
  <c r="E16" i="1"/>
  <c r="D16" i="1"/>
  <c r="E18" i="1"/>
  <c r="E20" i="1"/>
  <c r="D20" i="1"/>
  <c r="D18" i="1"/>
</calcChain>
</file>

<file path=xl/sharedStrings.xml><?xml version="1.0" encoding="utf-8"?>
<sst xmlns="http://schemas.openxmlformats.org/spreadsheetml/2006/main" count="130" uniqueCount="103">
  <si>
    <t>PILOT</t>
  </si>
  <si>
    <t>CO-PILOT</t>
  </si>
  <si>
    <t>REAR PASSENGER 1</t>
  </si>
  <si>
    <t>REAR PASSENGER 2</t>
  </si>
  <si>
    <t>BAGGAGE AREA "A"</t>
  </si>
  <si>
    <t>BAGGAGE AREA "B"</t>
  </si>
  <si>
    <t>BAGGAGE AREA "C"</t>
  </si>
  <si>
    <t>USUABLE FUEL</t>
  </si>
  <si>
    <t>SERIAL</t>
  </si>
  <si>
    <t>REGISTRATION</t>
  </si>
  <si>
    <t>21028C</t>
  </si>
  <si>
    <t>N54CH</t>
  </si>
  <si>
    <t>MAXIMUN GROSS</t>
  </si>
  <si>
    <t>USEFUL LOAD</t>
  </si>
  <si>
    <t>DATUM</t>
  </si>
  <si>
    <t>WING LEADING EDGE</t>
  </si>
  <si>
    <t>ZERO FUEL WEIGHT</t>
  </si>
  <si>
    <t>RAMP WEIGHT</t>
  </si>
  <si>
    <t>TAXI FUEL</t>
  </si>
  <si>
    <t>TAKEOFF WEIGHT</t>
  </si>
  <si>
    <t>TRIP FUEL BURN OFF</t>
  </si>
  <si>
    <t>LANDING WEIGHT</t>
  </si>
  <si>
    <t>ARM
(INCH)</t>
  </si>
  <si>
    <t>MAX
(LBS.)</t>
  </si>
  <si>
    <t>WEIGHT
(LBS.)</t>
  </si>
  <si>
    <t>MOMENT
(LBS./INCH)</t>
  </si>
  <si>
    <r>
      <t>BASIC EMPTY WEIGHT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</si>
  <si>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R-MAIN</t>
  </si>
  <si>
    <t>L-MAIN</t>
  </si>
  <si>
    <t>NOSE WHEEL</t>
  </si>
  <si>
    <t>TOTAL BASIC EMPTY WEIGHT</t>
  </si>
  <si>
    <t>WEIGHT AND BALANCE</t>
  </si>
  <si>
    <t>LIMITATIONS</t>
  </si>
  <si>
    <t>PASSENGER BRIEFING</t>
  </si>
  <si>
    <r>
      <t xml:space="preserve">- 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EATBELTS</t>
    </r>
  </si>
  <si>
    <r>
      <t xml:space="preserve">- 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IR VENTS</t>
    </r>
  </si>
  <si>
    <r>
      <t xml:space="preserve">- 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IRE EXTINGUISHER</t>
    </r>
  </si>
  <si>
    <r>
      <t xml:space="preserve">- 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XIT USE</t>
    </r>
  </si>
  <si>
    <r>
      <t xml:space="preserve">- 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URVIVAL KIT</t>
    </r>
  </si>
  <si>
    <r>
      <t xml:space="preserve">-  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RAFFIC WATCH</t>
    </r>
  </si>
  <si>
    <t>CREW BRIEFING</t>
  </si>
  <si>
    <t>- AIRPORT DIAGRAM</t>
  </si>
  <si>
    <t>- ATIS / AWOS / FSS</t>
  </si>
  <si>
    <t>- RUNWAY IN USE</t>
  </si>
  <si>
    <t>- CROSS WIND COMPONENT</t>
  </si>
  <si>
    <t>- TAKEOFF / ACCELERATE-STOP DISTANCE</t>
  </si>
  <si>
    <t>- DEPARTURE / TAXI CLEARANCE</t>
  </si>
  <si>
    <t>- MANUEVERING SPEED</t>
  </si>
  <si>
    <t>- PILOT IN COMMAND</t>
  </si>
  <si>
    <t>- POSITIVE EXCHANGE OF FLIGHT CONTROLS</t>
  </si>
  <si>
    <t>- STERILE COCKPIT</t>
  </si>
  <si>
    <t>- SAFE ATTITUDE</t>
  </si>
  <si>
    <t>METAR</t>
  </si>
  <si>
    <t>PREFLIGHT ACTION</t>
  </si>
  <si>
    <t>G.T.W.</t>
  </si>
  <si>
    <t>TEMP</t>
  </si>
  <si>
    <t>ALTIMETER</t>
  </si>
  <si>
    <t>PRESS. ALT.</t>
  </si>
  <si>
    <t>DENSITY ALT.</t>
  </si>
  <si>
    <t>RNWY</t>
  </si>
  <si>
    <t>WIND</t>
  </si>
  <si>
    <t>HW</t>
  </si>
  <si>
    <t>X-WIND</t>
  </si>
  <si>
    <t>TAKEOFF DATA</t>
  </si>
  <si>
    <t>50' SHORT</t>
  </si>
  <si>
    <t>GND ROLL</t>
  </si>
  <si>
    <r>
      <t>V</t>
    </r>
    <r>
      <rPr>
        <vertAlign val="subscript"/>
        <sz val="11"/>
        <color theme="1"/>
        <rFont val="Calibri"/>
        <family val="2"/>
        <scheme val="minor"/>
      </rPr>
      <t>R</t>
    </r>
  </si>
  <si>
    <r>
      <t>V</t>
    </r>
    <r>
      <rPr>
        <vertAlign val="subscript"/>
        <sz val="11"/>
        <color theme="1"/>
        <rFont val="Calibri"/>
        <family val="2"/>
        <scheme val="minor"/>
      </rPr>
      <t>Y</t>
    </r>
  </si>
  <si>
    <t>GLIDE</t>
  </si>
  <si>
    <t>LANDING DATA</t>
  </si>
  <si>
    <r>
      <t>V</t>
    </r>
    <r>
      <rPr>
        <vertAlign val="subscript"/>
        <sz val="11"/>
        <color theme="1"/>
        <rFont val="Calibri"/>
        <family val="2"/>
        <scheme val="minor"/>
      </rPr>
      <t>REF</t>
    </r>
  </si>
  <si>
    <t>FT.</t>
  </si>
  <si>
    <t>MIAS</t>
  </si>
  <si>
    <t>**ATIS**</t>
  </si>
  <si>
    <t>PRE-TAKEOFF BRIEFING</t>
  </si>
  <si>
    <t>- RUNWAY AVAILIBLE / RUNWAY REQUIRED</t>
  </si>
  <si>
    <t>- OBSTICLES ON DEPARTURE</t>
  </si>
  <si>
    <t>- WAKE TURBULANCE</t>
  </si>
  <si>
    <t>- WINDSOCK / CROSSWIND CONTROL</t>
  </si>
  <si>
    <t>EMERGENCY PLAN OF ACTION</t>
  </si>
  <si>
    <t>EMGINE FAILURE OR SYSTEM MALFUNCTION</t>
  </si>
  <si>
    <t>A) PRIOR TO ROTATION</t>
  </si>
  <si>
    <t>B) AFTER ROTATION, RUNWAY REMAINING</t>
  </si>
  <si>
    <t>C) AFTER ROTATION, NO RUNWAY REMAINING</t>
  </si>
  <si>
    <t>TURN BACK ALTITUDE</t>
  </si>
  <si>
    <t>LAND AHEAD ALTITUDE</t>
  </si>
  <si>
    <t>NOTES</t>
  </si>
  <si>
    <t>EAGLES FLIGHT TEAM</t>
  </si>
  <si>
    <t>Take Off CG</t>
  </si>
  <si>
    <t>Landing CG</t>
  </si>
  <si>
    <t>Cessna 150L</t>
  </si>
  <si>
    <t>N17018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</si>
  <si>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X </t>
    </r>
  </si>
  <si>
    <t>Forward</t>
  </si>
  <si>
    <t xml:space="preserve">Aft </t>
  </si>
  <si>
    <t>Aft</t>
  </si>
  <si>
    <t>TAKEOFF  @ 1400lbs (single pilot with full fuel)</t>
  </si>
  <si>
    <t xml:space="preserve">Forward  </t>
  </si>
  <si>
    <t>LANDING @ 1330lbs (single pilot and half tanks</t>
  </si>
  <si>
    <r>
      <t>BASIC EMPTY WEIGHT</t>
    </r>
    <r>
      <rPr>
        <b/>
        <vertAlign val="superscript"/>
        <sz val="16"/>
        <color theme="1"/>
        <rFont val="Calibri"/>
        <scheme val="minor"/>
      </rPr>
      <t>1</t>
    </r>
  </si>
  <si>
    <r>
      <t>Max Weight V</t>
    </r>
    <r>
      <rPr>
        <vertAlign val="subscript"/>
        <sz val="16"/>
        <color theme="1"/>
        <rFont val="Calibri"/>
        <scheme val="minor"/>
      </rPr>
      <t xml:space="preserve">A  </t>
    </r>
  </si>
  <si>
    <t xml:space="preserve">Take off Weight VA </t>
  </si>
  <si>
    <t>60-65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</si>
</sst>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vertAlign val="superscript"/>
      <sz val="16"/>
      <color theme="1"/>
      <name val="Calibri"/>
      <scheme val="minor"/>
    </font>
    <font>
      <sz val="16"/>
      <color rgb="FF000000"/>
      <name val="Calibri"/>
      <scheme val="minor"/>
    </font>
    <font>
      <b/>
      <sz val="16"/>
      <color rgb="FF000000"/>
      <name val="Calibri"/>
      <scheme val="minor"/>
    </font>
    <font>
      <vertAlign val="subscript"/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2" fontId="2" fillId="2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0" xfId="0" applyFont="1" applyFill="1"/>
    <xf numFmtId="0" fontId="8" fillId="2" borderId="2" xfId="0" applyFont="1" applyFill="1" applyBorder="1"/>
    <xf numFmtId="0" fontId="8" fillId="2" borderId="0" xfId="0" applyFont="1" applyFill="1"/>
    <xf numFmtId="0" fontId="4" fillId="2" borderId="0" xfId="0" applyFont="1" applyFill="1"/>
    <xf numFmtId="0" fontId="0" fillId="2" borderId="2" xfId="0" applyFill="1" applyBorder="1"/>
    <xf numFmtId="2" fontId="0" fillId="2" borderId="5" xfId="0" applyNumberFormat="1" applyFill="1" applyBorder="1"/>
    <xf numFmtId="0" fontId="0" fillId="2" borderId="5" xfId="0" applyFill="1" applyBorder="1"/>
    <xf numFmtId="0" fontId="0" fillId="2" borderId="6" xfId="0" applyFill="1" applyBorder="1"/>
    <xf numFmtId="2" fontId="2" fillId="2" borderId="0" xfId="0" applyNumberFormat="1" applyFont="1" applyFill="1" applyAlignment="1"/>
    <xf numFmtId="0" fontId="0" fillId="2" borderId="3" xfId="0" applyFill="1" applyBorder="1"/>
    <xf numFmtId="0" fontId="2" fillId="2" borderId="0" xfId="0" applyFont="1" applyFill="1"/>
    <xf numFmtId="0" fontId="0" fillId="2" borderId="0" xfId="0" quotePrefix="1" applyFill="1"/>
    <xf numFmtId="0" fontId="6" fillId="2" borderId="0" xfId="0" applyFont="1" applyFill="1"/>
    <xf numFmtId="0" fontId="0" fillId="2" borderId="8" xfId="0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0" xfId="0" applyFill="1"/>
    <xf numFmtId="2" fontId="2" fillId="2" borderId="0" xfId="0" applyNumberFormat="1" applyFont="1" applyFill="1" applyAlignment="1">
      <alignment horizontal="left"/>
    </xf>
    <xf numFmtId="0" fontId="13" fillId="2" borderId="0" xfId="0" applyFont="1" applyFill="1"/>
    <xf numFmtId="0" fontId="13" fillId="2" borderId="2" xfId="0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10" xfId="0" applyFont="1" applyFill="1" applyBorder="1"/>
    <xf numFmtId="0" fontId="14" fillId="2" borderId="11" xfId="0" applyFont="1" applyFill="1" applyBorder="1" applyAlignment="1">
      <alignment horizontal="center"/>
    </xf>
    <xf numFmtId="2" fontId="14" fillId="2" borderId="11" xfId="0" applyNumberFormat="1" applyFont="1" applyFill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2" fontId="14" fillId="2" borderId="12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/>
    </xf>
    <xf numFmtId="0" fontId="16" fillId="3" borderId="13" xfId="0" applyFont="1" applyFill="1" applyBorder="1"/>
    <xf numFmtId="0" fontId="16" fillId="3" borderId="0" xfId="0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3" borderId="13" xfId="0" applyFont="1" applyFill="1" applyBorder="1"/>
    <xf numFmtId="2" fontId="17" fillId="3" borderId="9" xfId="0" applyNumberFormat="1" applyFont="1" applyFill="1" applyBorder="1" applyAlignment="1">
      <alignment horizontal="center"/>
    </xf>
    <xf numFmtId="2" fontId="17" fillId="3" borderId="14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2" fontId="17" fillId="3" borderId="17" xfId="0" applyNumberFormat="1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/>
    <xf numFmtId="2" fontId="14" fillId="2" borderId="0" xfId="0" applyNumberFormat="1" applyFont="1" applyFill="1" applyAlignment="1">
      <alignment horizontal="center"/>
    </xf>
    <xf numFmtId="0" fontId="16" fillId="3" borderId="0" xfId="0" applyFont="1" applyFill="1"/>
    <xf numFmtId="2" fontId="13" fillId="2" borderId="0" xfId="0" applyNumberFormat="1" applyFont="1" applyFill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 vertical="center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3" xfId="0" applyFont="1" applyFill="1" applyBorder="1" applyAlignment="1">
      <alignment horizontal="right"/>
    </xf>
    <xf numFmtId="2" fontId="17" fillId="5" borderId="0" xfId="0" applyNumberFormat="1" applyFont="1" applyFill="1" applyAlignment="1">
      <alignment horizontal="center"/>
    </xf>
    <xf numFmtId="2" fontId="17" fillId="5" borderId="16" xfId="0" applyNumberFormat="1" applyFont="1" applyFill="1" applyBorder="1" applyAlignment="1">
      <alignment horizontal="center"/>
    </xf>
    <xf numFmtId="2" fontId="17" fillId="6" borderId="0" xfId="0" applyNumberFormat="1" applyFont="1" applyFill="1" applyAlignment="1">
      <alignment horizontal="center"/>
    </xf>
    <xf numFmtId="164" fontId="16" fillId="6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/>
    <xf numFmtId="0" fontId="2" fillId="2" borderId="0" xfId="0" applyFont="1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2" xfId="0" applyFill="1" applyBorder="1"/>
    <xf numFmtId="0" fontId="1" fillId="2" borderId="0" xfId="0" quotePrefix="1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2"/>
  <sheetViews>
    <sheetView tabSelected="1" view="pageBreakPreview" zoomScale="90" zoomScaleNormal="80" zoomScaleSheetLayoutView="90" zoomScalePageLayoutView="80" workbookViewId="0">
      <selection activeCell="F1" sqref="F1"/>
    </sheetView>
  </sheetViews>
  <sheetFormatPr baseColWidth="10" defaultColWidth="8.83203125" defaultRowHeight="14" x14ac:dyDescent="0"/>
  <cols>
    <col min="1" max="1" width="1.6640625" style="23" customWidth="1"/>
    <col min="2" max="2" width="37" style="1" customWidth="1"/>
    <col min="3" max="3" width="7.83203125" style="1" bestFit="1" customWidth="1"/>
    <col min="4" max="4" width="10.5" style="1" bestFit="1" customWidth="1"/>
    <col min="5" max="5" width="8.83203125" style="1"/>
    <col min="6" max="6" width="15.33203125" style="23" customWidth="1"/>
    <col min="7" max="7" width="3" style="23" customWidth="1"/>
    <col min="8" max="8" width="1.6640625" style="23" customWidth="1"/>
    <col min="9" max="9" width="12.5" style="23" customWidth="1"/>
    <col min="10" max="10" width="8.33203125" style="23" bestFit="1" customWidth="1"/>
    <col min="11" max="11" width="5.6640625" style="23" customWidth="1"/>
    <col min="12" max="12" width="8" style="23" bestFit="1" customWidth="1"/>
    <col min="13" max="13" width="11.5" style="23" bestFit="1" customWidth="1"/>
    <col min="14" max="14" width="5.6640625" style="23" customWidth="1"/>
    <col min="15" max="16384" width="8.83203125" style="23"/>
  </cols>
  <sheetData>
    <row r="1" spans="1:14" s="10" customFormat="1" ht="23">
      <c r="B1" s="8" t="s">
        <v>90</v>
      </c>
      <c r="C1" s="8"/>
      <c r="D1" s="8"/>
      <c r="E1" s="8"/>
      <c r="F1" s="8" t="s">
        <v>91</v>
      </c>
      <c r="G1" s="9"/>
      <c r="I1" s="70" t="s">
        <v>87</v>
      </c>
      <c r="J1" s="70"/>
      <c r="K1" s="70"/>
      <c r="L1" s="70"/>
      <c r="M1" s="70"/>
    </row>
    <row r="2" spans="1:14" s="11" customFormat="1" ht="20">
      <c r="B2" s="27" t="s">
        <v>31</v>
      </c>
      <c r="C2" s="27"/>
      <c r="D2" s="27"/>
      <c r="E2" s="27"/>
      <c r="F2" s="27"/>
      <c r="G2" s="28"/>
    </row>
    <row r="3" spans="1:14" s="1" customFormat="1" ht="61" thickBot="1">
      <c r="B3" s="29"/>
      <c r="C3" s="30" t="s">
        <v>23</v>
      </c>
      <c r="D3" s="30" t="s">
        <v>24</v>
      </c>
      <c r="E3" s="30" t="s">
        <v>22</v>
      </c>
      <c r="F3" s="30" t="s">
        <v>25</v>
      </c>
      <c r="G3" s="28"/>
    </row>
    <row r="4" spans="1:14" s="1" customFormat="1" ht="22">
      <c r="B4" s="31" t="s">
        <v>99</v>
      </c>
      <c r="C4" s="32"/>
      <c r="D4" s="33">
        <v>1083.5999999999999</v>
      </c>
      <c r="E4" s="34"/>
      <c r="F4" s="35">
        <v>36009.440000000002</v>
      </c>
      <c r="G4" s="28"/>
      <c r="I4" s="72" t="s">
        <v>53</v>
      </c>
      <c r="J4" s="72"/>
      <c r="K4" s="72"/>
      <c r="L4" s="72"/>
      <c r="M4" s="72"/>
      <c r="N4" s="72"/>
    </row>
    <row r="5" spans="1:14" s="1" customFormat="1" ht="20">
      <c r="B5" s="36" t="s">
        <v>0</v>
      </c>
      <c r="C5" s="37"/>
      <c r="D5" s="38">
        <v>170</v>
      </c>
      <c r="E5" s="37">
        <v>39</v>
      </c>
      <c r="F5" s="39">
        <f>PRODUCT(D5:E5)</f>
        <v>6630</v>
      </c>
      <c r="G5" s="28"/>
      <c r="I5" s="1" t="s">
        <v>54</v>
      </c>
      <c r="J5" s="13">
        <f>D13</f>
        <v>1404.1</v>
      </c>
      <c r="L5" s="1" t="s">
        <v>59</v>
      </c>
      <c r="M5" s="14"/>
    </row>
    <row r="6" spans="1:14" s="1" customFormat="1" ht="20">
      <c r="B6" s="36" t="s">
        <v>1</v>
      </c>
      <c r="C6" s="37"/>
      <c r="D6" s="38">
        <v>0</v>
      </c>
      <c r="E6" s="37">
        <v>39</v>
      </c>
      <c r="F6" s="39">
        <f t="shared" ref="F6" si="0">PRODUCT(D6:E6)</f>
        <v>0</v>
      </c>
      <c r="G6" s="28"/>
      <c r="I6" s="1" t="s">
        <v>55</v>
      </c>
      <c r="J6" s="15"/>
      <c r="L6" s="1" t="s">
        <v>60</v>
      </c>
      <c r="M6" s="15"/>
    </row>
    <row r="7" spans="1:14" s="1" customFormat="1" ht="20">
      <c r="B7" s="40" t="s">
        <v>4</v>
      </c>
      <c r="C7" s="41">
        <v>120</v>
      </c>
      <c r="D7" s="42">
        <v>20</v>
      </c>
      <c r="E7" s="47">
        <v>64</v>
      </c>
      <c r="F7" s="43">
        <f>D7*E7</f>
        <v>1280</v>
      </c>
      <c r="G7" s="28"/>
      <c r="I7" s="1" t="s">
        <v>56</v>
      </c>
      <c r="J7" s="15"/>
      <c r="L7" s="1" t="s">
        <v>61</v>
      </c>
      <c r="M7" s="15"/>
    </row>
    <row r="8" spans="1:14" s="1" customFormat="1" ht="21" thickBot="1">
      <c r="B8" s="40" t="s">
        <v>5</v>
      </c>
      <c r="C8" s="41">
        <v>40</v>
      </c>
      <c r="D8" s="42">
        <v>0</v>
      </c>
      <c r="E8" s="47">
        <v>84</v>
      </c>
      <c r="F8" s="43">
        <f>D8*E8</f>
        <v>0</v>
      </c>
      <c r="G8" s="28"/>
      <c r="I8" s="1" t="s">
        <v>57</v>
      </c>
      <c r="J8" s="15"/>
      <c r="L8" s="1" t="s">
        <v>62</v>
      </c>
      <c r="M8" s="15"/>
    </row>
    <row r="9" spans="1:14" s="1" customFormat="1" ht="21" thickBot="1">
      <c r="B9" s="44" t="s">
        <v>16</v>
      </c>
      <c r="C9" s="41"/>
      <c r="D9" s="45">
        <f>D4+D5+D6+D7+D8</f>
        <v>1273.5999999999999</v>
      </c>
      <c r="E9" s="65"/>
      <c r="F9" s="46">
        <f>F4+F5+F6+F7+F8</f>
        <v>43919.44</v>
      </c>
      <c r="G9" s="28"/>
      <c r="I9" s="1" t="s">
        <v>58</v>
      </c>
      <c r="J9" s="14"/>
    </row>
    <row r="10" spans="1:14" s="1" customFormat="1" ht="21" thickBot="1">
      <c r="B10" s="40" t="s">
        <v>7</v>
      </c>
      <c r="C10" s="41">
        <f>22.5*6</f>
        <v>135</v>
      </c>
      <c r="D10" s="42">
        <v>135</v>
      </c>
      <c r="E10" s="47">
        <v>24</v>
      </c>
      <c r="F10" s="43">
        <f>D10*E10</f>
        <v>3240</v>
      </c>
      <c r="G10" s="28"/>
    </row>
    <row r="11" spans="1:14" s="1" customFormat="1" ht="21" thickBot="1">
      <c r="B11" s="44" t="s">
        <v>17</v>
      </c>
      <c r="C11" s="41"/>
      <c r="D11" s="45">
        <f>D9+D10</f>
        <v>1408.6</v>
      </c>
      <c r="E11" s="67">
        <f>F11/D11</f>
        <v>33.479653556722994</v>
      </c>
      <c r="F11" s="46">
        <f>F9+F10</f>
        <v>47159.44</v>
      </c>
      <c r="G11" s="28"/>
    </row>
    <row r="12" spans="1:14" s="1" customFormat="1" ht="21" thickBot="1">
      <c r="B12" s="40" t="s">
        <v>18</v>
      </c>
      <c r="C12" s="41"/>
      <c r="D12" s="68">
        <v>-4.5</v>
      </c>
      <c r="E12" s="47">
        <v>24</v>
      </c>
      <c r="F12" s="43">
        <v>-216</v>
      </c>
      <c r="G12" s="28"/>
      <c r="I12" s="73" t="s">
        <v>63</v>
      </c>
      <c r="J12" s="73"/>
      <c r="K12" s="73"/>
      <c r="L12" s="73"/>
      <c r="M12" s="5" t="s">
        <v>73</v>
      </c>
      <c r="N12" s="16"/>
    </row>
    <row r="13" spans="1:14" s="1" customFormat="1" ht="21" thickBot="1">
      <c r="B13" s="44" t="s">
        <v>19</v>
      </c>
      <c r="C13" s="41">
        <v>1600</v>
      </c>
      <c r="D13" s="45">
        <f>D11+D12</f>
        <v>1404.1</v>
      </c>
      <c r="E13" s="65"/>
      <c r="F13" s="46">
        <f>F11+F12</f>
        <v>46943.44</v>
      </c>
      <c r="G13" s="28"/>
      <c r="I13" s="1" t="s">
        <v>65</v>
      </c>
      <c r="J13" s="14"/>
      <c r="K13" s="1" t="s">
        <v>71</v>
      </c>
    </row>
    <row r="14" spans="1:14" s="1" customFormat="1" ht="21" thickBot="1">
      <c r="B14" s="40" t="s">
        <v>20</v>
      </c>
      <c r="C14" s="41"/>
      <c r="D14" s="47">
        <v>67.5</v>
      </c>
      <c r="E14" s="47">
        <v>24</v>
      </c>
      <c r="F14" s="43">
        <f>D14*-E14</f>
        <v>-1620</v>
      </c>
      <c r="G14" s="28"/>
      <c r="I14" s="1" t="s">
        <v>64</v>
      </c>
      <c r="J14" s="15"/>
      <c r="K14" s="1" t="s">
        <v>71</v>
      </c>
    </row>
    <row r="15" spans="1:14" s="1" customFormat="1" ht="21" thickBot="1">
      <c r="A15" s="14"/>
      <c r="B15" s="48" t="s">
        <v>21</v>
      </c>
      <c r="C15" s="49">
        <v>1600</v>
      </c>
      <c r="D15" s="45">
        <f>D13-D14</f>
        <v>1336.6</v>
      </c>
      <c r="E15" s="66"/>
      <c r="F15" s="50">
        <f>F13+F14</f>
        <v>45323.44</v>
      </c>
      <c r="G15" s="51"/>
      <c r="I15" s="1" t="s">
        <v>66</v>
      </c>
      <c r="J15" s="15">
        <v>55</v>
      </c>
      <c r="K15" s="1" t="s">
        <v>72</v>
      </c>
    </row>
    <row r="16" spans="1:14" s="1" customFormat="1" ht="20">
      <c r="A16" s="23"/>
      <c r="B16" s="52"/>
      <c r="C16" s="37"/>
      <c r="D16" s="53"/>
      <c r="E16" s="53"/>
      <c r="F16" s="53"/>
      <c r="G16" s="28"/>
      <c r="I16" s="1" t="s">
        <v>92</v>
      </c>
      <c r="J16" s="15">
        <v>70</v>
      </c>
      <c r="K16" s="1" t="s">
        <v>72</v>
      </c>
      <c r="L16" s="2"/>
    </row>
    <row r="17" spans="1:14" s="1" customFormat="1" ht="20">
      <c r="A17" s="23"/>
      <c r="B17" s="54"/>
      <c r="C17" s="37"/>
      <c r="D17" s="55"/>
      <c r="E17" s="37"/>
      <c r="F17" s="37"/>
      <c r="G17" s="28"/>
      <c r="I17" s="1" t="s">
        <v>67</v>
      </c>
      <c r="J17" s="15">
        <v>75</v>
      </c>
      <c r="K17" s="1" t="s">
        <v>72</v>
      </c>
    </row>
    <row r="18" spans="1:14" s="1" customFormat="1" ht="20">
      <c r="B18" s="52" t="s">
        <v>88</v>
      </c>
      <c r="C18" s="53">
        <f>F13/D13</f>
        <v>33.43311729933766</v>
      </c>
      <c r="D18" s="53"/>
      <c r="E18" s="53"/>
      <c r="F18" s="53"/>
      <c r="G18" s="28"/>
      <c r="I18" s="1" t="s">
        <v>68</v>
      </c>
      <c r="J18" s="15">
        <v>70</v>
      </c>
      <c r="K18" s="1" t="s">
        <v>72</v>
      </c>
    </row>
    <row r="19" spans="1:14" s="1" customFormat="1" ht="20">
      <c r="B19" s="56" t="s">
        <v>89</v>
      </c>
      <c r="C19" s="57">
        <f>F15/D15</f>
        <v>33.909501720784085</v>
      </c>
      <c r="D19" s="29"/>
      <c r="E19" s="29"/>
      <c r="F19" s="29"/>
      <c r="G19" s="28"/>
    </row>
    <row r="20" spans="1:14" s="1" customFormat="1" ht="20">
      <c r="B20" s="56" t="s">
        <v>32</v>
      </c>
      <c r="C20" s="27"/>
      <c r="D20" s="27"/>
      <c r="E20" s="27"/>
      <c r="F20" s="27"/>
      <c r="G20" s="28"/>
      <c r="I20" s="72" t="s">
        <v>69</v>
      </c>
      <c r="J20" s="72"/>
      <c r="K20" s="72"/>
      <c r="L20" s="72"/>
      <c r="M20" s="72"/>
      <c r="N20" s="72"/>
    </row>
    <row r="21" spans="1:14" s="25" customFormat="1" ht="20">
      <c r="B21" s="58" t="s">
        <v>96</v>
      </c>
      <c r="C21" s="27"/>
      <c r="D21" s="27"/>
      <c r="E21" s="27"/>
      <c r="F21" s="27"/>
      <c r="G21" s="28"/>
      <c r="I21" s="26"/>
      <c r="J21" s="26"/>
      <c r="K21" s="26"/>
      <c r="L21" s="26"/>
      <c r="M21" s="26"/>
      <c r="N21" s="26"/>
    </row>
    <row r="22" spans="1:14" s="1" customFormat="1" ht="20">
      <c r="B22" s="27" t="s">
        <v>93</v>
      </c>
      <c r="C22" s="59">
        <v>31.78</v>
      </c>
      <c r="D22" s="60" t="s">
        <v>94</v>
      </c>
      <c r="E22" s="27">
        <v>37.5</v>
      </c>
      <c r="F22" s="27"/>
      <c r="G22" s="28"/>
      <c r="I22" s="1" t="s">
        <v>65</v>
      </c>
      <c r="J22" s="14"/>
      <c r="K22" s="1" t="s">
        <v>71</v>
      </c>
    </row>
    <row r="23" spans="1:14" s="1" customFormat="1" ht="20">
      <c r="B23" s="27" t="s">
        <v>98</v>
      </c>
      <c r="C23" s="59"/>
      <c r="D23" s="60"/>
      <c r="E23" s="27"/>
      <c r="F23" s="27"/>
      <c r="G23" s="28"/>
      <c r="I23" s="1" t="s">
        <v>64</v>
      </c>
      <c r="J23" s="15"/>
      <c r="K23" s="1" t="s">
        <v>71</v>
      </c>
    </row>
    <row r="24" spans="1:14" s="25" customFormat="1" ht="20">
      <c r="B24" s="27" t="s">
        <v>97</v>
      </c>
      <c r="C24" s="59">
        <v>31.58</v>
      </c>
      <c r="D24" s="60" t="s">
        <v>95</v>
      </c>
      <c r="E24" s="27">
        <v>37.590000000000003</v>
      </c>
      <c r="F24" s="27"/>
      <c r="G24" s="28"/>
      <c r="J24" s="15"/>
    </row>
    <row r="25" spans="1:14" s="1" customFormat="1" ht="24">
      <c r="B25" s="61" t="s">
        <v>100</v>
      </c>
      <c r="C25" s="27">
        <v>109</v>
      </c>
      <c r="D25" s="27" t="s">
        <v>72</v>
      </c>
      <c r="E25" s="27"/>
      <c r="F25" s="27"/>
      <c r="G25" s="28"/>
      <c r="I25" s="1" t="s">
        <v>70</v>
      </c>
      <c r="J25" s="15" t="s">
        <v>102</v>
      </c>
      <c r="K25" s="1" t="s">
        <v>72</v>
      </c>
    </row>
    <row r="26" spans="1:14" s="1" customFormat="1" ht="17" customHeight="1">
      <c r="B26" s="61" t="s">
        <v>101</v>
      </c>
      <c r="C26" s="56">
        <f>SQRT(D13/C15)*C25</f>
        <v>102.10935345256084</v>
      </c>
      <c r="D26" s="56" t="s">
        <v>72</v>
      </c>
      <c r="E26" s="27"/>
      <c r="F26" s="27"/>
      <c r="G26" s="28"/>
    </row>
    <row r="27" spans="1:14" s="17" customFormat="1" ht="16" customHeight="1">
      <c r="B27" s="64"/>
      <c r="C27" s="62"/>
      <c r="D27" s="62"/>
      <c r="E27" s="62"/>
      <c r="F27" s="62"/>
      <c r="G27" s="63"/>
    </row>
    <row r="28" spans="1:14" s="1" customFormat="1" ht="18">
      <c r="B28" s="74" t="s">
        <v>33</v>
      </c>
      <c r="C28" s="74"/>
      <c r="D28" s="74"/>
      <c r="E28" s="74"/>
      <c r="F28" s="74"/>
      <c r="G28" s="12"/>
      <c r="I28" s="74" t="s">
        <v>74</v>
      </c>
      <c r="J28" s="74"/>
      <c r="K28" s="74"/>
      <c r="L28" s="74"/>
      <c r="M28" s="74"/>
      <c r="N28" s="74"/>
    </row>
    <row r="29" spans="1:14" s="1" customFormat="1">
      <c r="B29" s="76" t="s">
        <v>34</v>
      </c>
      <c r="C29" s="76"/>
      <c r="D29" s="76"/>
      <c r="E29" s="76"/>
      <c r="F29" s="76"/>
      <c r="G29" s="12"/>
      <c r="I29" s="75" t="s">
        <v>75</v>
      </c>
      <c r="J29" s="75"/>
      <c r="K29" s="75"/>
      <c r="L29" s="75"/>
      <c r="M29" s="75"/>
      <c r="N29" s="75"/>
    </row>
    <row r="30" spans="1:14" s="1" customFormat="1">
      <c r="B30" s="76" t="s">
        <v>35</v>
      </c>
      <c r="C30" s="76"/>
      <c r="D30" s="76"/>
      <c r="E30" s="76"/>
      <c r="F30" s="76"/>
      <c r="G30" s="12"/>
      <c r="I30" s="75" t="s">
        <v>76</v>
      </c>
      <c r="J30" s="75"/>
      <c r="K30" s="75"/>
      <c r="L30" s="75"/>
      <c r="M30" s="75"/>
      <c r="N30" s="75"/>
    </row>
    <row r="31" spans="1:14" s="1" customFormat="1">
      <c r="B31" s="76" t="s">
        <v>36</v>
      </c>
      <c r="C31" s="76"/>
      <c r="D31" s="76"/>
      <c r="E31" s="76"/>
      <c r="F31" s="76"/>
      <c r="G31" s="12"/>
      <c r="I31" s="19" t="s">
        <v>77</v>
      </c>
    </row>
    <row r="32" spans="1:14" s="1" customFormat="1">
      <c r="B32" s="76" t="s">
        <v>37</v>
      </c>
      <c r="C32" s="76"/>
      <c r="D32" s="76"/>
      <c r="E32" s="76"/>
      <c r="F32" s="76"/>
      <c r="G32" s="12"/>
      <c r="I32" s="75" t="s">
        <v>77</v>
      </c>
      <c r="J32" s="75"/>
      <c r="K32" s="75"/>
      <c r="L32" s="75"/>
      <c r="M32" s="75"/>
      <c r="N32" s="75"/>
    </row>
    <row r="33" spans="2:15" s="1" customFormat="1">
      <c r="B33" s="76" t="s">
        <v>38</v>
      </c>
      <c r="C33" s="76"/>
      <c r="D33" s="76"/>
      <c r="E33" s="76"/>
      <c r="F33" s="76"/>
      <c r="G33" s="12"/>
      <c r="I33" s="76" t="s">
        <v>78</v>
      </c>
      <c r="J33" s="76"/>
      <c r="K33" s="76"/>
      <c r="L33" s="76"/>
      <c r="M33" s="76"/>
      <c r="N33" s="76"/>
    </row>
    <row r="34" spans="2:15" s="1" customFormat="1">
      <c r="B34" s="76" t="s">
        <v>39</v>
      </c>
      <c r="C34" s="76"/>
      <c r="D34" s="76"/>
      <c r="E34" s="76"/>
      <c r="F34" s="76"/>
      <c r="G34" s="12"/>
    </row>
    <row r="35" spans="2:15" s="1" customFormat="1">
      <c r="B35" s="79"/>
      <c r="C35" s="79"/>
      <c r="D35" s="79"/>
      <c r="E35" s="79"/>
      <c r="F35" s="79"/>
      <c r="G35" s="12"/>
    </row>
    <row r="36" spans="2:15" s="1" customFormat="1" ht="18">
      <c r="B36" s="74" t="s">
        <v>40</v>
      </c>
      <c r="C36" s="74"/>
      <c r="D36" s="74"/>
      <c r="E36" s="74"/>
      <c r="F36" s="74"/>
      <c r="G36" s="12"/>
      <c r="I36" s="71" t="s">
        <v>79</v>
      </c>
      <c r="J36" s="71"/>
      <c r="K36" s="71"/>
      <c r="L36" s="71"/>
      <c r="M36" s="71"/>
      <c r="N36" s="71"/>
    </row>
    <row r="37" spans="2:15" s="1" customFormat="1">
      <c r="B37" s="76" t="s">
        <v>41</v>
      </c>
      <c r="C37" s="76"/>
      <c r="D37" s="76"/>
      <c r="E37" s="76"/>
      <c r="F37" s="76"/>
      <c r="G37" s="12"/>
      <c r="I37" s="69" t="s">
        <v>80</v>
      </c>
      <c r="J37" s="69"/>
      <c r="K37" s="69"/>
      <c r="L37" s="69"/>
      <c r="M37" s="69"/>
      <c r="N37" s="69"/>
    </row>
    <row r="38" spans="2:15" s="1" customFormat="1">
      <c r="B38" s="76" t="s">
        <v>42</v>
      </c>
      <c r="C38" s="76"/>
      <c r="D38" s="76"/>
      <c r="E38" s="76"/>
      <c r="F38" s="76"/>
      <c r="G38" s="12"/>
    </row>
    <row r="39" spans="2:15" s="1" customFormat="1">
      <c r="B39" s="79"/>
      <c r="C39" s="79"/>
      <c r="D39" s="79"/>
      <c r="E39" s="79"/>
      <c r="F39" s="79"/>
      <c r="G39" s="80"/>
      <c r="I39" s="69" t="s">
        <v>81</v>
      </c>
      <c r="J39" s="69"/>
      <c r="K39" s="69"/>
      <c r="L39" s="69"/>
      <c r="M39" s="69"/>
      <c r="N39" s="69"/>
    </row>
    <row r="40" spans="2:15" s="1" customFormat="1">
      <c r="B40" s="75" t="s">
        <v>43</v>
      </c>
      <c r="C40" s="75"/>
      <c r="D40" s="75"/>
      <c r="E40" s="75"/>
      <c r="F40" s="75"/>
      <c r="G40" s="12"/>
      <c r="I40" s="69" t="s">
        <v>82</v>
      </c>
      <c r="J40" s="69"/>
      <c r="K40" s="69"/>
      <c r="L40" s="69"/>
      <c r="M40" s="69"/>
      <c r="N40" s="69"/>
    </row>
    <row r="41" spans="2:15" s="1" customFormat="1">
      <c r="B41" s="75" t="s">
        <v>44</v>
      </c>
      <c r="C41" s="75"/>
      <c r="D41" s="75"/>
      <c r="E41" s="75"/>
      <c r="F41" s="75"/>
      <c r="G41" s="12"/>
      <c r="I41" s="69" t="s">
        <v>83</v>
      </c>
      <c r="J41" s="69"/>
      <c r="K41" s="69"/>
      <c r="L41" s="69"/>
      <c r="M41" s="69"/>
      <c r="N41" s="69"/>
    </row>
    <row r="42" spans="2:15" s="1" customFormat="1">
      <c r="B42" s="75" t="s">
        <v>45</v>
      </c>
      <c r="C42" s="75"/>
      <c r="D42" s="75"/>
      <c r="E42" s="75"/>
      <c r="F42" s="75"/>
      <c r="G42" s="12"/>
      <c r="I42" s="20">
        <v>1</v>
      </c>
      <c r="J42" s="77" t="s">
        <v>85</v>
      </c>
      <c r="K42" s="77"/>
      <c r="L42" s="77"/>
      <c r="M42" s="77"/>
      <c r="N42" s="77"/>
    </row>
    <row r="43" spans="2:15" s="1" customFormat="1">
      <c r="B43" s="75" t="s">
        <v>46</v>
      </c>
      <c r="C43" s="75"/>
      <c r="D43" s="75"/>
      <c r="E43" s="75"/>
      <c r="F43" s="75"/>
      <c r="G43" s="12"/>
      <c r="H43" s="21"/>
      <c r="I43" s="22">
        <v>2</v>
      </c>
      <c r="J43" s="78" t="s">
        <v>84</v>
      </c>
      <c r="K43" s="78"/>
      <c r="L43" s="78"/>
      <c r="M43" s="78"/>
      <c r="N43" s="78"/>
      <c r="O43" s="23"/>
    </row>
    <row r="44" spans="2:15" s="1" customFormat="1">
      <c r="G44" s="12"/>
      <c r="H44" s="24"/>
      <c r="I44" s="14"/>
      <c r="J44" s="14"/>
      <c r="K44" s="14"/>
      <c r="L44" s="14"/>
      <c r="M44" s="14"/>
      <c r="N44" s="14"/>
      <c r="O44" s="23"/>
    </row>
    <row r="45" spans="2:15" s="1" customFormat="1">
      <c r="B45" s="75" t="s">
        <v>47</v>
      </c>
      <c r="C45" s="75"/>
      <c r="D45" s="75"/>
      <c r="E45" s="75"/>
      <c r="F45" s="75"/>
      <c r="G45" s="12"/>
    </row>
    <row r="46" spans="2:15" s="1" customFormat="1" ht="18">
      <c r="B46" s="75" t="s">
        <v>48</v>
      </c>
      <c r="C46" s="75"/>
      <c r="D46" s="75"/>
      <c r="E46" s="75"/>
      <c r="F46" s="75"/>
      <c r="G46" s="12"/>
      <c r="I46" s="18" t="s">
        <v>86</v>
      </c>
    </row>
    <row r="47" spans="2:15" s="1" customFormat="1">
      <c r="B47" s="75" t="s">
        <v>49</v>
      </c>
      <c r="C47" s="75"/>
      <c r="D47" s="75"/>
      <c r="E47" s="75"/>
      <c r="F47" s="75"/>
      <c r="G47" s="12"/>
    </row>
    <row r="48" spans="2:15" s="1" customFormat="1">
      <c r="B48" s="75" t="s">
        <v>50</v>
      </c>
      <c r="C48" s="75"/>
      <c r="D48" s="75"/>
      <c r="E48" s="75"/>
      <c r="F48" s="75"/>
      <c r="G48" s="12"/>
    </row>
    <row r="49" spans="2:7" s="1" customFormat="1">
      <c r="B49" s="81" t="s">
        <v>51</v>
      </c>
      <c r="C49" s="81"/>
      <c r="D49" s="81"/>
      <c r="E49" s="81"/>
      <c r="F49" s="81"/>
      <c r="G49" s="12"/>
    </row>
    <row r="50" spans="2:7" s="1" customFormat="1">
      <c r="G50" s="12"/>
    </row>
    <row r="51" spans="2:7" s="1" customFormat="1" ht="18">
      <c r="B51" s="74" t="s">
        <v>52</v>
      </c>
      <c r="C51" s="74"/>
      <c r="D51" s="74"/>
      <c r="E51" s="74"/>
      <c r="F51" s="74"/>
      <c r="G51" s="12"/>
    </row>
    <row r="52" spans="2:7" s="1" customFormat="1">
      <c r="G52" s="12"/>
    </row>
  </sheetData>
  <mergeCells count="38">
    <mergeCell ref="B47:F47"/>
    <mergeCell ref="B48:F48"/>
    <mergeCell ref="B49:F49"/>
    <mergeCell ref="B51:F51"/>
    <mergeCell ref="B40:F40"/>
    <mergeCell ref="B41:F41"/>
    <mergeCell ref="B42:F42"/>
    <mergeCell ref="B43:F43"/>
    <mergeCell ref="B45:F45"/>
    <mergeCell ref="B46:F46"/>
    <mergeCell ref="B39:G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I39:N39"/>
    <mergeCell ref="I40:N40"/>
    <mergeCell ref="I41:N41"/>
    <mergeCell ref="J42:N42"/>
    <mergeCell ref="J43:N43"/>
    <mergeCell ref="I1:M1"/>
    <mergeCell ref="I37:N37"/>
    <mergeCell ref="I36:N36"/>
    <mergeCell ref="I4:N4"/>
    <mergeCell ref="I20:N20"/>
    <mergeCell ref="I12:L12"/>
    <mergeCell ref="I28:N28"/>
    <mergeCell ref="I29:N29"/>
    <mergeCell ref="I30:N30"/>
    <mergeCell ref="I32:N32"/>
    <mergeCell ref="I33:N33"/>
  </mergeCells>
  <phoneticPr fontId="12" type="noConversion"/>
  <pageMargins left="0.7" right="0.7" top="0.75" bottom="0.75" header="0.3" footer="0.3"/>
  <pageSetup scale="6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85" zoomScaleSheetLayoutView="85" workbookViewId="0">
      <selection activeCell="E26" sqref="A1:E26"/>
    </sheetView>
  </sheetViews>
  <sheetFormatPr baseColWidth="10" defaultColWidth="0" defaultRowHeight="14" zeroHeight="1" x14ac:dyDescent="0"/>
  <cols>
    <col min="1" max="1" width="20.83203125" style="1" bestFit="1" customWidth="1"/>
    <col min="2" max="2" width="9.5" style="1" customWidth="1"/>
    <col min="3" max="3" width="10.5" style="1" bestFit="1" customWidth="1"/>
    <col min="4" max="5" width="12" style="1" bestFit="1" customWidth="1"/>
    <col min="6" max="16384" width="9.1640625" style="1" hidden="1"/>
  </cols>
  <sheetData>
    <row r="1" spans="1:5">
      <c r="A1" s="1" t="s">
        <v>8</v>
      </c>
      <c r="B1" s="1" t="s">
        <v>10</v>
      </c>
    </row>
    <row r="2" spans="1:5">
      <c r="A2" s="1" t="s">
        <v>9</v>
      </c>
      <c r="B2" s="1" t="s">
        <v>11</v>
      </c>
    </row>
    <row r="3" spans="1:5">
      <c r="A3" s="1" t="s">
        <v>14</v>
      </c>
      <c r="B3" s="1" t="s">
        <v>15</v>
      </c>
    </row>
    <row r="4" spans="1:5"/>
    <row r="5" spans="1:5" s="2" customFormat="1" ht="28">
      <c r="B5" s="3" t="s">
        <v>23</v>
      </c>
      <c r="C5" s="3" t="s">
        <v>24</v>
      </c>
      <c r="D5" s="3" t="s">
        <v>22</v>
      </c>
      <c r="E5" s="3" t="s">
        <v>25</v>
      </c>
    </row>
    <row r="6" spans="1:5" ht="19" thickBot="1">
      <c r="A6" s="4" t="s">
        <v>26</v>
      </c>
      <c r="B6" s="2"/>
      <c r="C6" s="5">
        <f>SUM(C26:E26)</f>
        <v>1454</v>
      </c>
      <c r="D6" s="5">
        <v>12.59</v>
      </c>
      <c r="E6" s="5">
        <v>18371.34</v>
      </c>
    </row>
    <row r="7" spans="1:5" ht="16" thickTop="1" thickBot="1">
      <c r="A7" s="1" t="s">
        <v>0</v>
      </c>
      <c r="B7" s="2"/>
      <c r="C7" s="6">
        <v>140</v>
      </c>
      <c r="D7" s="2">
        <v>20</v>
      </c>
      <c r="E7" s="2">
        <f>PRODUCT(C7:D7)</f>
        <v>2800</v>
      </c>
    </row>
    <row r="8" spans="1:5" ht="16" thickTop="1" thickBot="1">
      <c r="A8" s="1" t="s">
        <v>1</v>
      </c>
      <c r="B8" s="2"/>
      <c r="C8" s="6">
        <v>180</v>
      </c>
      <c r="D8" s="2">
        <v>20</v>
      </c>
      <c r="E8" s="2">
        <f t="shared" ref="E8:E15" si="0">PRODUCT(C8:D8)</f>
        <v>3600</v>
      </c>
    </row>
    <row r="9" spans="1:5" ht="16" thickTop="1" thickBot="1">
      <c r="A9" s="1" t="s">
        <v>2</v>
      </c>
      <c r="B9" s="2"/>
      <c r="C9" s="6">
        <v>160</v>
      </c>
      <c r="D9" s="2">
        <v>53</v>
      </c>
      <c r="E9" s="2">
        <f t="shared" si="0"/>
        <v>8480</v>
      </c>
    </row>
    <row r="10" spans="1:5" ht="16" thickTop="1" thickBot="1">
      <c r="A10" s="1" t="s">
        <v>3</v>
      </c>
      <c r="B10" s="2"/>
      <c r="C10" s="6">
        <v>150</v>
      </c>
      <c r="D10" s="2">
        <v>53</v>
      </c>
      <c r="E10" s="2">
        <f t="shared" si="0"/>
        <v>7950</v>
      </c>
    </row>
    <row r="11" spans="1:5" ht="16" thickTop="1" thickBot="1">
      <c r="A11" s="1" t="s">
        <v>4</v>
      </c>
      <c r="B11" s="2">
        <v>100</v>
      </c>
      <c r="C11" s="6">
        <v>0</v>
      </c>
      <c r="D11" s="2">
        <v>20</v>
      </c>
      <c r="E11" s="2">
        <f t="shared" si="0"/>
        <v>0</v>
      </c>
    </row>
    <row r="12" spans="1:5" ht="16" thickTop="1" thickBot="1">
      <c r="A12" s="1" t="s">
        <v>5</v>
      </c>
      <c r="B12" s="2">
        <v>175</v>
      </c>
      <c r="C12" s="6">
        <v>0</v>
      </c>
      <c r="D12" s="2">
        <v>42</v>
      </c>
      <c r="E12" s="2">
        <f t="shared" si="0"/>
        <v>0</v>
      </c>
    </row>
    <row r="13" spans="1:5" ht="16" thickTop="1" thickBot="1">
      <c r="A13" s="1" t="s">
        <v>6</v>
      </c>
      <c r="B13" s="2">
        <v>125</v>
      </c>
      <c r="C13" s="6">
        <v>0</v>
      </c>
      <c r="D13" s="2">
        <v>70</v>
      </c>
      <c r="E13" s="2">
        <f t="shared" si="0"/>
        <v>0</v>
      </c>
    </row>
    <row r="14" spans="1:5" ht="20" thickTop="1" thickBot="1">
      <c r="A14" s="4" t="s">
        <v>16</v>
      </c>
      <c r="B14" s="2"/>
      <c r="C14" s="5">
        <f>SUM(C6:C13)</f>
        <v>2084</v>
      </c>
      <c r="D14" s="5">
        <f>PRODUCT(E14/C14)</f>
        <v>19.77031669865643</v>
      </c>
      <c r="E14" s="5">
        <f>SUM(E6:E13)</f>
        <v>41201.339999999997</v>
      </c>
    </row>
    <row r="15" spans="1:5" ht="16" thickTop="1" thickBot="1">
      <c r="A15" s="1" t="s">
        <v>7</v>
      </c>
      <c r="B15" s="2">
        <v>240</v>
      </c>
      <c r="C15" s="6">
        <v>240</v>
      </c>
      <c r="D15" s="2">
        <v>24</v>
      </c>
      <c r="E15" s="2">
        <f t="shared" si="0"/>
        <v>5760</v>
      </c>
    </row>
    <row r="16" spans="1:5" ht="20" thickTop="1" thickBot="1">
      <c r="A16" s="4" t="s">
        <v>17</v>
      </c>
      <c r="B16" s="2"/>
      <c r="C16" s="5">
        <f>SUM(C14:C15)</f>
        <v>2324</v>
      </c>
      <c r="D16" s="5">
        <f>PRODUCT(E16/C16)</f>
        <v>20.207117039586919</v>
      </c>
      <c r="E16" s="5">
        <f>SUM(E14:E15)</f>
        <v>46961.34</v>
      </c>
    </row>
    <row r="17" spans="1:5" ht="16" thickTop="1" thickBot="1">
      <c r="A17" s="1" t="s">
        <v>18</v>
      </c>
      <c r="B17" s="2"/>
      <c r="C17" s="6">
        <v>-9</v>
      </c>
      <c r="D17" s="2">
        <v>24</v>
      </c>
      <c r="E17" s="2">
        <f>PRODUCT(C17:D17)</f>
        <v>-216</v>
      </c>
    </row>
    <row r="18" spans="1:5" ht="20" thickTop="1" thickBot="1">
      <c r="A18" s="4" t="s">
        <v>19</v>
      </c>
      <c r="B18" s="2">
        <v>2400</v>
      </c>
      <c r="C18" s="5">
        <f>SUM(C16:C17)</f>
        <v>2315</v>
      </c>
      <c r="D18" s="5">
        <f>PRODUCT(E18/C18)</f>
        <v>20.192371490280777</v>
      </c>
      <c r="E18" s="5">
        <f>SUM(E16:E17)</f>
        <v>46745.34</v>
      </c>
    </row>
    <row r="19" spans="1:5" ht="16" thickTop="1" thickBot="1">
      <c r="A19" s="1" t="s">
        <v>20</v>
      </c>
      <c r="B19" s="2"/>
      <c r="C19" s="7">
        <v>-200</v>
      </c>
      <c r="D19" s="2">
        <v>24</v>
      </c>
      <c r="E19" s="2">
        <f>PRODUCT(C19:D19)</f>
        <v>-4800</v>
      </c>
    </row>
    <row r="20" spans="1:5" ht="19" thickTop="1">
      <c r="A20" s="4" t="s">
        <v>21</v>
      </c>
      <c r="B20" s="2"/>
      <c r="C20" s="5">
        <f>SUM(C18:C19)</f>
        <v>2115</v>
      </c>
      <c r="D20" s="5">
        <f>PRODUCT(E20/C20)</f>
        <v>19.832312056737585</v>
      </c>
      <c r="E20" s="5">
        <f>SUM(E18:E19)</f>
        <v>41945.34</v>
      </c>
    </row>
    <row r="21" spans="1:5">
      <c r="B21" s="2"/>
      <c r="C21" s="2"/>
      <c r="D21" s="2"/>
      <c r="E21" s="2"/>
    </row>
    <row r="22" spans="1:5" ht="18">
      <c r="A22" s="69" t="s">
        <v>12</v>
      </c>
      <c r="B22" s="69"/>
      <c r="C22" s="5">
        <v>2400</v>
      </c>
      <c r="D22" s="2"/>
      <c r="E22" s="2"/>
    </row>
    <row r="23" spans="1:5" ht="18">
      <c r="A23" s="69" t="s">
        <v>13</v>
      </c>
      <c r="B23" s="69"/>
      <c r="C23" s="5">
        <v>946</v>
      </c>
      <c r="D23" s="2"/>
      <c r="E23" s="2"/>
    </row>
    <row r="24" spans="1:5"/>
    <row r="25" spans="1:5">
      <c r="C25" s="1" t="s">
        <v>27</v>
      </c>
      <c r="D25" s="1" t="s">
        <v>28</v>
      </c>
      <c r="E25" s="1" t="s">
        <v>29</v>
      </c>
    </row>
    <row r="26" spans="1:5" ht="18">
      <c r="A26" s="69" t="s">
        <v>30</v>
      </c>
      <c r="B26" s="69"/>
      <c r="C26" s="5">
        <v>530</v>
      </c>
      <c r="D26" s="5">
        <v>542</v>
      </c>
      <c r="E26" s="5">
        <v>382</v>
      </c>
    </row>
  </sheetData>
  <mergeCells count="3">
    <mergeCell ref="A22:B22"/>
    <mergeCell ref="A23:B23"/>
    <mergeCell ref="A26:B26"/>
  </mergeCells>
  <phoneticPr fontId="12" type="noConversion"/>
  <conditionalFormatting sqref="C15">
    <cfRule type="cellIs" dxfId="0" priority="2" operator="greaterThan">
      <formula>240</formula>
    </cfRule>
  </conditionalFormatting>
  <pageMargins left="0.7" right="0.7" top="0.75" bottom="0.75" header="0.3" footer="0.3"/>
  <pageSetup orientation="portrait"/>
  <ignoredErrors>
    <ignoredError sqref="E11:E13 E15" formulaRange="1"/>
    <ignoredError sqref="D14:E14 D16:E16 E17:E19 D18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C-150 Wt and Balance</vt:lpstr>
      <vt:lpstr>WEIGHT &amp; BALANCE</vt:lpstr>
      <vt:lpstr>Sheet1</vt:lpstr>
    </vt:vector>
  </TitlesOfParts>
  <Company>ERAU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 ETA Workstation</dc:creator>
  <cp:lastModifiedBy>Peter Weber</cp:lastModifiedBy>
  <cp:lastPrinted>2015-09-10T00:47:42Z</cp:lastPrinted>
  <dcterms:created xsi:type="dcterms:W3CDTF">2012-07-13T20:22:15Z</dcterms:created>
  <dcterms:modified xsi:type="dcterms:W3CDTF">2015-09-10T02:55:16Z</dcterms:modified>
</cp:coreProperties>
</file>